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15" windowHeight="10575" activeTab="0"/>
  </bookViews>
  <sheets>
    <sheet name="Loop Bandwidth Calculator" sheetId="1" r:id="rId1"/>
    <sheet name="Appendix" sheetId="2" r:id="rId2"/>
  </sheets>
  <definedNames/>
  <calcPr fullCalcOnLoad="1"/>
</workbook>
</file>

<file path=xl/sharedStrings.xml><?xml version="1.0" encoding="utf-8"?>
<sst xmlns="http://schemas.openxmlformats.org/spreadsheetml/2006/main" count="124" uniqueCount="53">
  <si>
    <t>Input Pin GSEL1</t>
  </si>
  <si>
    <t>Input Pin GSEL2</t>
  </si>
  <si>
    <t>Input Pin GSEL3</t>
  </si>
  <si>
    <r>
      <t>V</t>
    </r>
    <r>
      <rPr>
        <vertAlign val="subscript"/>
        <sz val="12"/>
        <rFont val="Times New Roman"/>
        <family val="1"/>
      </rPr>
      <t>CC</t>
    </r>
  </si>
  <si>
    <t>OPEN</t>
  </si>
  <si>
    <t>GND</t>
  </si>
  <si>
    <r>
      <t>Divider Ratio N</t>
    </r>
    <r>
      <rPr>
        <b/>
        <vertAlign val="subscript"/>
        <sz val="11"/>
        <rFont val="Times New Roman"/>
        <family val="1"/>
      </rPr>
      <t>2</t>
    </r>
  </si>
  <si>
    <r>
      <t>V</t>
    </r>
    <r>
      <rPr>
        <vertAlign val="subscript"/>
        <sz val="11"/>
        <rFont val="Times New Roman"/>
        <family val="1"/>
      </rPr>
      <t>CC</t>
    </r>
  </si>
  <si>
    <t>Kpd uA/UI</t>
  </si>
  <si>
    <t>Input Pin VSEL</t>
  </si>
  <si>
    <t>VCO clock input freq. (MHz)</t>
  </si>
  <si>
    <t>Pre-divider output freq. (MHz)</t>
  </si>
  <si>
    <t>Divider Ratio N2</t>
  </si>
  <si>
    <t>Input Pin RSEL</t>
  </si>
  <si>
    <t>Reference clock input freq. (MHz)</t>
  </si>
  <si>
    <t>Divider Ratio N3</t>
  </si>
  <si>
    <t>Loop Bandwidth (K)</t>
  </si>
  <si>
    <t>kHz</t>
  </si>
  <si>
    <r>
      <t xml:space="preserve">Required inputs are indicated with </t>
    </r>
    <r>
      <rPr>
        <b/>
        <sz val="10"/>
        <color indexed="10"/>
        <rFont val="Arial"/>
        <family val="2"/>
      </rPr>
      <t>RED</t>
    </r>
  </si>
  <si>
    <r>
      <t>VCO Gain (K</t>
    </r>
    <r>
      <rPr>
        <b/>
        <vertAlign val="subscript"/>
        <sz val="10"/>
        <rFont val="Arial"/>
        <family val="2"/>
      </rPr>
      <t>VCO</t>
    </r>
    <r>
      <rPr>
        <b/>
        <sz val="10"/>
        <rFont val="Arial"/>
        <family val="2"/>
      </rPr>
      <t>)</t>
    </r>
  </si>
  <si>
    <t>kHz/V</t>
  </si>
  <si>
    <r>
      <t xml:space="preserve">Results are indicated with </t>
    </r>
    <r>
      <rPr>
        <b/>
        <sz val="10"/>
        <rFont val="Arial"/>
        <family val="2"/>
      </rPr>
      <t>BLACK</t>
    </r>
  </si>
  <si>
    <r>
      <t>Phase Detector Gain (K</t>
    </r>
    <r>
      <rPr>
        <b/>
        <vertAlign val="subscript"/>
        <sz val="10"/>
        <rFont val="Arial"/>
        <family val="2"/>
      </rPr>
      <t>PD</t>
    </r>
    <r>
      <rPr>
        <b/>
        <sz val="10"/>
        <rFont val="Arial"/>
        <family val="2"/>
      </rPr>
      <t>)</t>
    </r>
  </si>
  <si>
    <r>
      <t>m</t>
    </r>
    <r>
      <rPr>
        <b/>
        <sz val="10"/>
        <rFont val="Arial"/>
        <family val="0"/>
      </rPr>
      <t>A/UI</t>
    </r>
  </si>
  <si>
    <t>Predivider (N1)</t>
  </si>
  <si>
    <t>Gain Logic Divider (N2)</t>
  </si>
  <si>
    <t>Results</t>
  </si>
  <si>
    <t>Hz</t>
  </si>
  <si>
    <t>Components</t>
  </si>
  <si>
    <t>C1</t>
  </si>
  <si>
    <r>
      <t>m</t>
    </r>
    <r>
      <rPr>
        <b/>
        <sz val="10"/>
        <rFont val="Arial"/>
        <family val="0"/>
      </rPr>
      <t>F</t>
    </r>
  </si>
  <si>
    <t xml:space="preserve">R1 </t>
  </si>
  <si>
    <r>
      <t>k</t>
    </r>
    <r>
      <rPr>
        <b/>
        <sz val="10"/>
        <rFont val="Symbol"/>
        <family val="1"/>
      </rPr>
      <t>W</t>
    </r>
  </si>
  <si>
    <t xml:space="preserve">C3 </t>
  </si>
  <si>
    <t>W</t>
  </si>
  <si>
    <t>C2**</t>
  </si>
  <si>
    <t>GSEL1</t>
  </si>
  <si>
    <t>GSEL2</t>
  </si>
  <si>
    <t>GSEL3</t>
  </si>
  <si>
    <t>RSEL</t>
  </si>
  <si>
    <t>VSEL</t>
  </si>
  <si>
    <r>
      <t>* R3 should not exceed 1k</t>
    </r>
    <r>
      <rPr>
        <sz val="10"/>
        <rFont val="Symbol"/>
        <family val="1"/>
      </rPr>
      <t>W</t>
    </r>
    <r>
      <rPr>
        <sz val="10"/>
        <rFont val="Arial"/>
        <family val="2"/>
      </rPr>
      <t xml:space="preserve"> because of the op-amps inability to drive large loads.</t>
    </r>
  </si>
  <si>
    <t xml:space="preserve">R3* </t>
  </si>
  <si>
    <t xml:space="preserve">EQUATIONS </t>
  </si>
  <si>
    <t>TABLES</t>
  </si>
  <si>
    <r>
      <t>**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is only nescessary if R1 is over 500k</t>
    </r>
    <r>
      <rPr>
        <sz val="10"/>
        <rFont val="Symbol"/>
        <family val="1"/>
      </rPr>
      <t>W</t>
    </r>
    <r>
      <rPr>
        <sz val="10"/>
        <rFont val="Arial"/>
        <family val="2"/>
      </rPr>
      <t>.  It will filter noise from the charge pump and prevent clipping in the op amp.</t>
    </r>
  </si>
  <si>
    <t>MAX3670 LOOP BANDWIDTH CALCULATOR</t>
  </si>
  <si>
    <t>pF</t>
  </si>
  <si>
    <r>
      <t>Higher Order Pole Frequency (f</t>
    </r>
    <r>
      <rPr>
        <b/>
        <vertAlign val="subscript"/>
        <sz val="10"/>
        <rFont val="Arial"/>
        <family val="2"/>
      </rPr>
      <t>HOP</t>
    </r>
    <r>
      <rPr>
        <b/>
        <sz val="10"/>
        <rFont val="Arial"/>
        <family val="2"/>
      </rPr>
      <t>)***</t>
    </r>
  </si>
  <si>
    <r>
      <t>Zero Frequency (f</t>
    </r>
    <r>
      <rPr>
        <b/>
        <vertAlign val="subscript"/>
        <sz val="10"/>
        <rFont val="Arial"/>
        <family val="2"/>
      </rPr>
      <t>ZERO</t>
    </r>
    <r>
      <rPr>
        <b/>
        <sz val="10"/>
        <rFont val="Arial"/>
        <family val="2"/>
      </rPr>
      <t>)****</t>
    </r>
  </si>
  <si>
    <t>*** The higher order pole is recommended to be 4*K to reduce pole interference.</t>
  </si>
  <si>
    <t>**** The zero frequency is recommended to be 100 time less than K to reduce peaking in the transfer response.</t>
  </si>
  <si>
    <t>Jumper Settings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</si>
</sst>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3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0" fillId="2" borderId="4" xfId="0" applyFill="1" applyBorder="1" applyAlignment="1">
      <alignment/>
    </xf>
    <xf numFmtId="1" fontId="3" fillId="2" borderId="5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7" fillId="0" borderId="0" xfId="0" applyFont="1" applyAlignment="1">
      <alignment/>
    </xf>
    <xf numFmtId="0" fontId="0" fillId="3" borderId="7" xfId="0" applyFill="1" applyBorder="1" applyAlignment="1">
      <alignment/>
    </xf>
    <xf numFmtId="0" fontId="2" fillId="3" borderId="2" xfId="0" applyFont="1" applyFill="1" applyBorder="1" applyAlignment="1">
      <alignment horizontal="left"/>
    </xf>
    <xf numFmtId="0" fontId="0" fillId="3" borderId="8" xfId="0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8" fillId="0" borderId="0" xfId="0" applyFont="1" applyAlignment="1" applyProtection="1">
      <alignment/>
      <protection hidden="1"/>
    </xf>
    <xf numFmtId="0" fontId="2" fillId="4" borderId="9" xfId="0" applyFont="1" applyFill="1" applyBorder="1" applyAlignment="1">
      <alignment horizontal="center"/>
    </xf>
    <xf numFmtId="164" fontId="0" fillId="4" borderId="7" xfId="0" applyNumberForma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0" fontId="2" fillId="4" borderId="4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164" fontId="0" fillId="4" borderId="8" xfId="0" applyNumberFormat="1" applyFill="1" applyBorder="1" applyAlignment="1">
      <alignment/>
    </xf>
    <xf numFmtId="0" fontId="6" fillId="4" borderId="6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12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9"/>
  <sheetViews>
    <sheetView showGridLines="0" tabSelected="1" workbookViewId="0" topLeftCell="A1">
      <selection activeCell="L3" sqref="L3"/>
    </sheetView>
  </sheetViews>
  <sheetFormatPr defaultColWidth="9.140625" defaultRowHeight="12.75"/>
  <cols>
    <col min="2" max="2" width="6.8515625" style="0" customWidth="1"/>
    <col min="3" max="3" width="12.421875" style="0" customWidth="1"/>
    <col min="4" max="4" width="3.28125" style="0" customWidth="1"/>
    <col min="5" max="5" width="2.421875" style="0" customWidth="1"/>
    <col min="6" max="6" width="9.421875" style="0" customWidth="1"/>
    <col min="7" max="7" width="6.421875" style="0" customWidth="1"/>
    <col min="8" max="8" width="4.8515625" style="0" customWidth="1"/>
  </cols>
  <sheetData>
    <row r="3" spans="2:11" ht="20.25">
      <c r="B3" s="55" t="s">
        <v>46</v>
      </c>
      <c r="C3" s="55"/>
      <c r="D3" s="55"/>
      <c r="E3" s="55"/>
      <c r="F3" s="55"/>
      <c r="G3" s="56"/>
      <c r="H3" s="56"/>
      <c r="I3" s="56"/>
      <c r="J3" s="56"/>
      <c r="K3" s="56"/>
    </row>
    <row r="5" ht="13.5" thickBot="1"/>
    <row r="6" spans="2:7" ht="12.75">
      <c r="B6" s="69" t="s">
        <v>16</v>
      </c>
      <c r="C6" s="70"/>
      <c r="D6" s="70"/>
      <c r="E6" s="70"/>
      <c r="F6" s="1">
        <v>10</v>
      </c>
      <c r="G6" s="2" t="s">
        <v>17</v>
      </c>
    </row>
    <row r="7" spans="2:12" ht="14.25">
      <c r="B7" s="62" t="s">
        <v>19</v>
      </c>
      <c r="C7" s="63"/>
      <c r="D7" s="63"/>
      <c r="E7" s="63"/>
      <c r="F7" s="3">
        <v>124.416</v>
      </c>
      <c r="G7" s="4" t="s">
        <v>20</v>
      </c>
      <c r="I7" s="56" t="s">
        <v>18</v>
      </c>
      <c r="J7" s="56"/>
      <c r="K7" s="56"/>
      <c r="L7" s="56"/>
    </row>
    <row r="8" spans="2:12" ht="14.25">
      <c r="B8" s="62" t="s">
        <v>22</v>
      </c>
      <c r="C8" s="63"/>
      <c r="D8" s="63"/>
      <c r="E8" s="63"/>
      <c r="F8" s="5">
        <v>20</v>
      </c>
      <c r="G8" s="6" t="s">
        <v>23</v>
      </c>
      <c r="I8" s="56" t="s">
        <v>21</v>
      </c>
      <c r="J8" s="56"/>
      <c r="K8" s="56"/>
      <c r="L8" s="56"/>
    </row>
    <row r="9" spans="2:7" ht="12.75">
      <c r="B9" s="62" t="s">
        <v>24</v>
      </c>
      <c r="C9" s="63"/>
      <c r="D9" s="63"/>
      <c r="E9" s="63"/>
      <c r="F9" s="5">
        <v>8</v>
      </c>
      <c r="G9" s="7"/>
    </row>
    <row r="10" spans="2:7" ht="14.25" customHeight="1" thickBot="1">
      <c r="B10" s="64" t="s">
        <v>25</v>
      </c>
      <c r="C10" s="65"/>
      <c r="D10" s="65"/>
      <c r="E10" s="65"/>
      <c r="F10" s="8">
        <v>1</v>
      </c>
      <c r="G10" s="9"/>
    </row>
    <row r="14" spans="2:10" ht="18.75" thickBot="1">
      <c r="B14" s="10" t="s">
        <v>26</v>
      </c>
      <c r="J14" s="10" t="s">
        <v>52</v>
      </c>
    </row>
    <row r="15" spans="2:12" ht="15" thickBot="1">
      <c r="B15" s="66" t="s">
        <v>48</v>
      </c>
      <c r="C15" s="67"/>
      <c r="D15" s="67"/>
      <c r="E15" s="67"/>
      <c r="F15" s="68"/>
      <c r="G15" s="11">
        <f>4*F6</f>
        <v>40</v>
      </c>
      <c r="H15" s="12" t="s">
        <v>17</v>
      </c>
      <c r="J15" s="30" t="s">
        <v>36</v>
      </c>
      <c r="K15" s="27" t="s">
        <v>37</v>
      </c>
      <c r="L15" s="30" t="s">
        <v>38</v>
      </c>
    </row>
    <row r="16" spans="2:12" ht="15" thickBot="1">
      <c r="B16" s="59" t="s">
        <v>49</v>
      </c>
      <c r="C16" s="60"/>
      <c r="D16" s="60"/>
      <c r="E16" s="60"/>
      <c r="F16" s="61"/>
      <c r="G16" s="13">
        <f>(F6*1000)/100</f>
        <v>100</v>
      </c>
      <c r="H16" s="14" t="s">
        <v>27</v>
      </c>
      <c r="J16" s="31" t="str">
        <f>IF(OR(AND(F8=20,F10=1),AND(F8=20,F10=8),AND(F8=20,F10=64),AND(F8=20,F10=512),AND(F8=5,F10=1),AND(F8=5,F10=8),AND(F8=5,F10=64),AND(F8=5,F10=512)),"VCC",IF(OR(AND(F8=20,F10=2),AND(F8=20,F10=16),AND(F8=20,F10=128),AND(F8=20,F10=1024),AND(F8=5,F10=2),AND(F8=5,F10=16),AND(F8=5,F10=128),AND(F8=5,F10=1024)),"OPEN","GND"))</f>
        <v>VCC</v>
      </c>
      <c r="K16" s="29" t="str">
        <f>IF(OR(AND(F8=20,OR(F10=1,F10=2,F10=4,F10=512,F10=1024)),AND(F8=5,OR(F10=1,F10=2,F10=4))),"VCC",IF(OR(AND(F8=20,OR(F10=64,F10=128,F10=256)),AND(F8=5,OR(F10=64,F10=128,F10=256))),"GND","OPEN"))</f>
        <v>VCC</v>
      </c>
      <c r="L16" s="31" t="str">
        <f>IF(OR(AND(F8=20,OR(F10=1,F10=2,F10=4,F10=8,F10=16,F10=32,F10=64,F10=128,F10=256))),"VCC",IF(OR(AND(F8=20,OR(F10=512,F10=1024)),AND(F8=5,OR(F10=512,F10=1024))),"GND","OPEN"))</f>
        <v>VCC</v>
      </c>
    </row>
    <row r="19" ht="16.5" customHeight="1" thickBot="1">
      <c r="B19" s="10" t="s">
        <v>28</v>
      </c>
    </row>
    <row r="20" spans="2:11" ht="13.5" thickBot="1">
      <c r="B20" s="16" t="s">
        <v>29</v>
      </c>
      <c r="C20" s="17">
        <f>(1/(2*PI()*(C21*1000)*G16))*1000000000000</f>
        <v>7878.735240028183</v>
      </c>
      <c r="D20" s="54" t="s">
        <v>47</v>
      </c>
      <c r="J20" s="26" t="s">
        <v>39</v>
      </c>
      <c r="K20" s="30" t="s">
        <v>40</v>
      </c>
    </row>
    <row r="21" spans="2:11" ht="13.5" thickBot="1">
      <c r="B21" s="18" t="s">
        <v>31</v>
      </c>
      <c r="C21" s="19">
        <f>((2*PI()*(F9*F10)*F6)/((F8*0.000001)*F7))*0.001</f>
        <v>202.0057004623067</v>
      </c>
      <c r="D21" s="20" t="s">
        <v>32</v>
      </c>
      <c r="J21" s="28" t="str">
        <f>IF(F9=1,"VCC",IF(F9=2,"OPEN","GND"))</f>
        <v>GND</v>
      </c>
      <c r="K21" s="31" t="str">
        <f>IF(F9=1,"VCC",IF(F9=2,"OPEN","GND"))</f>
        <v>GND</v>
      </c>
    </row>
    <row r="22" spans="2:4" ht="12.75">
      <c r="B22" s="18" t="s">
        <v>33</v>
      </c>
      <c r="C22" s="19">
        <f>(1/(2*PI()*C23*(G15*1000)))*1000000000000</f>
        <v>11984.558967763203</v>
      </c>
      <c r="D22" s="20" t="s">
        <v>47</v>
      </c>
    </row>
    <row r="23" spans="2:4" ht="12.75">
      <c r="B23" s="18" t="s">
        <v>42</v>
      </c>
      <c r="C23" s="22">
        <v>332</v>
      </c>
      <c r="D23" s="21" t="s">
        <v>34</v>
      </c>
    </row>
    <row r="24" spans="2:4" ht="13.5" thickBot="1">
      <c r="B24" s="23" t="s">
        <v>35</v>
      </c>
      <c r="C24" s="24">
        <f>(1/(2*PI()*20000*G15*1000))*1000000</f>
        <v>0.00019894367886486917</v>
      </c>
      <c r="D24" s="25" t="s">
        <v>30</v>
      </c>
    </row>
    <row r="26" spans="2:9" ht="12.75">
      <c r="B26" s="57" t="s">
        <v>41</v>
      </c>
      <c r="C26" s="58"/>
      <c r="D26" s="58"/>
      <c r="E26" s="58"/>
      <c r="F26" s="58"/>
      <c r="G26" s="58"/>
      <c r="H26" s="58"/>
      <c r="I26" s="58"/>
    </row>
    <row r="27" spans="2:9" ht="12.75">
      <c r="B27" s="58"/>
      <c r="C27" s="58"/>
      <c r="D27" s="58"/>
      <c r="E27" s="58"/>
      <c r="F27" s="58"/>
      <c r="G27" s="58"/>
      <c r="H27" s="58"/>
      <c r="I27" s="58"/>
    </row>
    <row r="28" spans="2:9" ht="12.75">
      <c r="B28" s="57" t="s">
        <v>45</v>
      </c>
      <c r="C28" s="58"/>
      <c r="D28" s="58"/>
      <c r="E28" s="58"/>
      <c r="F28" s="58"/>
      <c r="G28" s="58"/>
      <c r="H28" s="58"/>
      <c r="I28" s="58"/>
    </row>
    <row r="29" spans="2:9" ht="12.75">
      <c r="B29" s="58"/>
      <c r="C29" s="58"/>
      <c r="D29" s="58"/>
      <c r="E29" s="58"/>
      <c r="F29" s="58"/>
      <c r="G29" s="58"/>
      <c r="H29" s="58"/>
      <c r="I29" s="58"/>
    </row>
    <row r="30" spans="2:9" ht="12.75">
      <c r="B30" s="56"/>
      <c r="C30" s="56"/>
      <c r="D30" s="56"/>
      <c r="E30" s="56"/>
      <c r="F30" s="56"/>
      <c r="G30" s="56"/>
      <c r="H30" s="56"/>
      <c r="I30" s="56"/>
    </row>
    <row r="32" spans="2:9" ht="12.75">
      <c r="B32" s="58" t="s">
        <v>50</v>
      </c>
      <c r="C32" s="58"/>
      <c r="D32" s="58"/>
      <c r="E32" s="58"/>
      <c r="F32" s="58"/>
      <c r="G32" s="58"/>
      <c r="H32" s="58"/>
      <c r="I32" s="58"/>
    </row>
    <row r="33" spans="2:9" ht="12.75">
      <c r="B33" s="58"/>
      <c r="C33" s="58"/>
      <c r="D33" s="58"/>
      <c r="E33" s="58"/>
      <c r="F33" s="58"/>
      <c r="G33" s="58"/>
      <c r="H33" s="58"/>
      <c r="I33" s="58"/>
    </row>
    <row r="35" spans="2:9" ht="12.75">
      <c r="B35" s="58" t="s">
        <v>51</v>
      </c>
      <c r="C35" s="58"/>
      <c r="D35" s="58"/>
      <c r="E35" s="58"/>
      <c r="F35" s="58"/>
      <c r="G35" s="58"/>
      <c r="H35" s="58"/>
      <c r="I35" s="58"/>
    </row>
    <row r="36" spans="2:9" ht="12.75">
      <c r="B36" s="58"/>
      <c r="C36" s="58"/>
      <c r="D36" s="58"/>
      <c r="E36" s="58"/>
      <c r="F36" s="58"/>
      <c r="G36" s="58"/>
      <c r="H36" s="58"/>
      <c r="I36" s="58"/>
    </row>
    <row r="49" spans="9:11" ht="12.75">
      <c r="I49" s="15">
        <v>5</v>
      </c>
      <c r="J49" s="15">
        <v>1</v>
      </c>
      <c r="K49" s="15">
        <v>1</v>
      </c>
    </row>
    <row r="50" spans="9:11" ht="12.75">
      <c r="I50" s="15">
        <v>20</v>
      </c>
      <c r="J50" s="15">
        <v>2</v>
      </c>
      <c r="K50" s="15">
        <v>2</v>
      </c>
    </row>
    <row r="51" spans="9:11" ht="12.75">
      <c r="I51" s="15"/>
      <c r="J51" s="15">
        <v>8</v>
      </c>
      <c r="K51" s="15">
        <v>4</v>
      </c>
    </row>
    <row r="52" spans="9:11" ht="12.75">
      <c r="I52" s="15"/>
      <c r="J52" s="15"/>
      <c r="K52" s="15">
        <v>8</v>
      </c>
    </row>
    <row r="53" spans="9:11" ht="12.75">
      <c r="I53" s="15"/>
      <c r="J53" s="15"/>
      <c r="K53" s="15">
        <v>16</v>
      </c>
    </row>
    <row r="54" spans="9:11" ht="12.75">
      <c r="I54" s="15"/>
      <c r="J54" s="15"/>
      <c r="K54" s="15">
        <v>32</v>
      </c>
    </row>
    <row r="55" spans="9:11" ht="12.75">
      <c r="I55" s="15"/>
      <c r="J55" s="15"/>
      <c r="K55" s="15">
        <v>64</v>
      </c>
    </row>
    <row r="56" spans="9:11" ht="12.75">
      <c r="I56" s="15"/>
      <c r="J56" s="15"/>
      <c r="K56" s="15">
        <v>128</v>
      </c>
    </row>
    <row r="57" spans="9:11" ht="12.75">
      <c r="I57" s="15"/>
      <c r="J57" s="15"/>
      <c r="K57" s="15">
        <v>256</v>
      </c>
    </row>
    <row r="58" spans="9:11" ht="12.75">
      <c r="I58" s="15"/>
      <c r="J58" s="15"/>
      <c r="K58" s="15">
        <v>512</v>
      </c>
    </row>
    <row r="59" spans="9:11" ht="12.75">
      <c r="I59" s="15"/>
      <c r="J59" s="15"/>
      <c r="K59" s="15">
        <v>1024</v>
      </c>
    </row>
  </sheetData>
  <mergeCells count="14">
    <mergeCell ref="B32:I33"/>
    <mergeCell ref="B35:I36"/>
    <mergeCell ref="B6:E6"/>
    <mergeCell ref="I7:L7"/>
    <mergeCell ref="B7:E7"/>
    <mergeCell ref="B3:K3"/>
    <mergeCell ref="B28:I30"/>
    <mergeCell ref="B16:F16"/>
    <mergeCell ref="B26:I27"/>
    <mergeCell ref="B8:E8"/>
    <mergeCell ref="B9:E9"/>
    <mergeCell ref="B10:E10"/>
    <mergeCell ref="B15:F15"/>
    <mergeCell ref="I8:L8"/>
  </mergeCells>
  <dataValidations count="3">
    <dataValidation type="list" allowBlank="1" showInputMessage="1" showErrorMessage="1" sqref="F10">
      <formula1>$K$49:$K$59</formula1>
    </dataValidation>
    <dataValidation type="list" allowBlank="1" showInputMessage="1" showErrorMessage="1" sqref="F9">
      <formula1>$J$49:$J$51</formula1>
    </dataValidation>
    <dataValidation type="list" allowBlank="1" showInputMessage="1" showErrorMessage="1" sqref="F8">
      <formula1>$I$49:$I$50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7"/>
  <sheetViews>
    <sheetView showGridLines="0" workbookViewId="0" topLeftCell="A1">
      <selection activeCell="E20" sqref="E20"/>
    </sheetView>
  </sheetViews>
  <sheetFormatPr defaultColWidth="9.140625" defaultRowHeight="12.75"/>
  <cols>
    <col min="8" max="8" width="13.421875" style="0" customWidth="1"/>
    <col min="9" max="9" width="13.28125" style="0" customWidth="1"/>
    <col min="10" max="10" width="13.140625" style="0" customWidth="1"/>
    <col min="11" max="11" width="11.7109375" style="0" customWidth="1"/>
  </cols>
  <sheetData>
    <row r="3" ht="18">
      <c r="B3" s="10" t="s">
        <v>43</v>
      </c>
    </row>
    <row r="5" ht="13.5" thickBot="1"/>
    <row r="6" spans="2:9" ht="12.75">
      <c r="B6" s="32"/>
      <c r="C6" s="33"/>
      <c r="D6" s="33"/>
      <c r="E6" s="34"/>
      <c r="F6" s="32"/>
      <c r="G6" s="33"/>
      <c r="H6" s="33"/>
      <c r="I6" s="34"/>
    </row>
    <row r="7" spans="2:9" ht="12.75">
      <c r="B7" s="35"/>
      <c r="C7" s="36"/>
      <c r="D7" s="36"/>
      <c r="E7" s="37"/>
      <c r="F7" s="35"/>
      <c r="G7" s="36"/>
      <c r="H7" s="36"/>
      <c r="I7" s="37"/>
    </row>
    <row r="8" spans="2:9" ht="12.75">
      <c r="B8" s="35"/>
      <c r="C8" s="36"/>
      <c r="D8" s="36"/>
      <c r="E8" s="37"/>
      <c r="F8" s="35"/>
      <c r="G8" s="36"/>
      <c r="H8" s="36"/>
      <c r="I8" s="37"/>
    </row>
    <row r="9" spans="2:9" ht="12.75">
      <c r="B9" s="35"/>
      <c r="C9" s="36"/>
      <c r="D9" s="36"/>
      <c r="E9" s="37"/>
      <c r="F9" s="35"/>
      <c r="G9" s="36"/>
      <c r="H9" s="36"/>
      <c r="I9" s="37"/>
    </row>
    <row r="10" spans="2:9" ht="12.75">
      <c r="B10" s="35"/>
      <c r="C10" s="36"/>
      <c r="D10" s="36"/>
      <c r="E10" s="37"/>
      <c r="F10" s="35"/>
      <c r="G10" s="36"/>
      <c r="H10" s="36"/>
      <c r="I10" s="37"/>
    </row>
    <row r="11" spans="2:9" ht="13.5" thickBot="1">
      <c r="B11" s="38"/>
      <c r="C11" s="39"/>
      <c r="D11" s="39"/>
      <c r="E11" s="40"/>
      <c r="F11" s="38"/>
      <c r="G11" s="39"/>
      <c r="H11" s="39"/>
      <c r="I11" s="40"/>
    </row>
    <row r="12" spans="2:9" ht="12.75">
      <c r="B12" s="35"/>
      <c r="C12" s="36"/>
      <c r="D12" s="36"/>
      <c r="E12" s="37"/>
      <c r="F12" s="35"/>
      <c r="G12" s="36"/>
      <c r="H12" s="36"/>
      <c r="I12" s="37"/>
    </row>
    <row r="13" spans="2:9" ht="12.75">
      <c r="B13" s="35"/>
      <c r="C13" s="36"/>
      <c r="D13" s="36"/>
      <c r="E13" s="37"/>
      <c r="F13" s="35"/>
      <c r="G13" s="36"/>
      <c r="H13" s="36"/>
      <c r="I13" s="37"/>
    </row>
    <row r="14" spans="2:9" ht="12.75">
      <c r="B14" s="35"/>
      <c r="C14" s="36"/>
      <c r="D14" s="36"/>
      <c r="E14" s="37"/>
      <c r="F14" s="35"/>
      <c r="G14" s="36"/>
      <c r="H14" s="36"/>
      <c r="I14" s="37"/>
    </row>
    <row r="15" spans="2:9" ht="12.75">
      <c r="B15" s="35"/>
      <c r="C15" s="36"/>
      <c r="D15" s="36"/>
      <c r="E15" s="37"/>
      <c r="F15" s="35"/>
      <c r="G15" s="36"/>
      <c r="H15" s="36"/>
      <c r="I15" s="37"/>
    </row>
    <row r="16" spans="2:9" ht="12.75">
      <c r="B16" s="35"/>
      <c r="C16" s="36"/>
      <c r="D16" s="36"/>
      <c r="E16" s="37"/>
      <c r="F16" s="35"/>
      <c r="G16" s="36"/>
      <c r="H16" s="36"/>
      <c r="I16" s="37"/>
    </row>
    <row r="17" spans="2:9" ht="13.5" thickBot="1">
      <c r="B17" s="38"/>
      <c r="C17" s="39"/>
      <c r="D17" s="39"/>
      <c r="E17" s="40"/>
      <c r="F17" s="38"/>
      <c r="G17" s="39"/>
      <c r="H17" s="39"/>
      <c r="I17" s="40"/>
    </row>
    <row r="21" ht="18">
      <c r="B21" s="10" t="s">
        <v>44</v>
      </c>
    </row>
    <row r="23" ht="13.5" thickBot="1"/>
    <row r="24" spans="2:11" ht="31.5" customHeight="1">
      <c r="B24" s="71" t="s">
        <v>0</v>
      </c>
      <c r="C24" s="73" t="s">
        <v>1</v>
      </c>
      <c r="D24" s="73" t="s">
        <v>2</v>
      </c>
      <c r="E24" s="73" t="s">
        <v>8</v>
      </c>
      <c r="F24" s="75" t="s">
        <v>6</v>
      </c>
      <c r="H24" s="78" t="s">
        <v>9</v>
      </c>
      <c r="I24" s="80" t="s">
        <v>10</v>
      </c>
      <c r="J24" s="80" t="s">
        <v>12</v>
      </c>
      <c r="K24" s="81" t="s">
        <v>11</v>
      </c>
    </row>
    <row r="25" spans="2:11" ht="15.75" customHeight="1" thickBot="1">
      <c r="B25" s="72"/>
      <c r="C25" s="74"/>
      <c r="D25" s="74"/>
      <c r="E25" s="77"/>
      <c r="F25" s="76"/>
      <c r="H25" s="79"/>
      <c r="I25" s="77"/>
      <c r="J25" s="77"/>
      <c r="K25" s="82"/>
    </row>
    <row r="26" spans="2:11" ht="18.75">
      <c r="B26" s="44" t="s">
        <v>7</v>
      </c>
      <c r="C26" s="42" t="s">
        <v>7</v>
      </c>
      <c r="D26" s="42" t="s">
        <v>7</v>
      </c>
      <c r="E26" s="42">
        <v>20</v>
      </c>
      <c r="F26" s="45">
        <v>1</v>
      </c>
      <c r="H26" s="49" t="s">
        <v>3</v>
      </c>
      <c r="I26" s="41">
        <v>77.76</v>
      </c>
      <c r="J26" s="41">
        <v>1</v>
      </c>
      <c r="K26" s="50">
        <v>77.76</v>
      </c>
    </row>
    <row r="27" spans="2:11" ht="16.5">
      <c r="B27" s="44" t="s">
        <v>4</v>
      </c>
      <c r="C27" s="42" t="s">
        <v>7</v>
      </c>
      <c r="D27" s="42" t="s">
        <v>7</v>
      </c>
      <c r="E27" s="42">
        <v>20</v>
      </c>
      <c r="F27" s="45">
        <v>2</v>
      </c>
      <c r="H27" s="49" t="s">
        <v>4</v>
      </c>
      <c r="I27" s="41">
        <v>155.52</v>
      </c>
      <c r="J27" s="41">
        <v>2</v>
      </c>
      <c r="K27" s="50">
        <v>77.76</v>
      </c>
    </row>
    <row r="28" spans="2:11" ht="17.25" thickBot="1">
      <c r="B28" s="44" t="s">
        <v>5</v>
      </c>
      <c r="C28" s="42" t="s">
        <v>7</v>
      </c>
      <c r="D28" s="42" t="s">
        <v>7</v>
      </c>
      <c r="E28" s="42">
        <v>20</v>
      </c>
      <c r="F28" s="45">
        <v>4</v>
      </c>
      <c r="H28" s="51" t="s">
        <v>5</v>
      </c>
      <c r="I28" s="52">
        <v>622.08</v>
      </c>
      <c r="J28" s="52">
        <v>8</v>
      </c>
      <c r="K28" s="53">
        <v>77.76</v>
      </c>
    </row>
    <row r="29" spans="2:6" ht="16.5">
      <c r="B29" s="44" t="s">
        <v>7</v>
      </c>
      <c r="C29" s="42" t="s">
        <v>4</v>
      </c>
      <c r="D29" s="42" t="s">
        <v>7</v>
      </c>
      <c r="E29" s="42">
        <v>20</v>
      </c>
      <c r="F29" s="45">
        <v>8</v>
      </c>
    </row>
    <row r="30" spans="2:6" ht="16.5">
      <c r="B30" s="44" t="s">
        <v>4</v>
      </c>
      <c r="C30" s="42" t="s">
        <v>4</v>
      </c>
      <c r="D30" s="42" t="s">
        <v>7</v>
      </c>
      <c r="E30" s="42">
        <v>20</v>
      </c>
      <c r="F30" s="45">
        <v>16</v>
      </c>
    </row>
    <row r="31" spans="2:6" ht="17.25" thickBot="1">
      <c r="B31" s="44" t="s">
        <v>5</v>
      </c>
      <c r="C31" s="42" t="s">
        <v>4</v>
      </c>
      <c r="D31" s="42" t="s">
        <v>7</v>
      </c>
      <c r="E31" s="42">
        <v>20</v>
      </c>
      <c r="F31" s="45">
        <v>32</v>
      </c>
    </row>
    <row r="32" spans="2:11" ht="16.5">
      <c r="B32" s="44" t="s">
        <v>7</v>
      </c>
      <c r="C32" s="42" t="s">
        <v>5</v>
      </c>
      <c r="D32" s="42" t="s">
        <v>7</v>
      </c>
      <c r="E32" s="42">
        <v>20</v>
      </c>
      <c r="F32" s="45">
        <v>64</v>
      </c>
      <c r="H32" s="78" t="s">
        <v>13</v>
      </c>
      <c r="I32" s="80" t="s">
        <v>14</v>
      </c>
      <c r="J32" s="80" t="s">
        <v>15</v>
      </c>
      <c r="K32" s="81" t="s">
        <v>11</v>
      </c>
    </row>
    <row r="33" spans="2:11" ht="16.5">
      <c r="B33" s="44" t="s">
        <v>4</v>
      </c>
      <c r="C33" s="42" t="s">
        <v>5</v>
      </c>
      <c r="D33" s="42" t="s">
        <v>7</v>
      </c>
      <c r="E33" s="42">
        <v>20</v>
      </c>
      <c r="F33" s="45">
        <v>128</v>
      </c>
      <c r="H33" s="83"/>
      <c r="I33" s="84"/>
      <c r="J33" s="85"/>
      <c r="K33" s="86"/>
    </row>
    <row r="34" spans="2:11" ht="17.25" thickBot="1">
      <c r="B34" s="44" t="s">
        <v>5</v>
      </c>
      <c r="C34" s="42" t="s">
        <v>5</v>
      </c>
      <c r="D34" s="42" t="s">
        <v>7</v>
      </c>
      <c r="E34" s="42">
        <v>20</v>
      </c>
      <c r="F34" s="45">
        <v>256</v>
      </c>
      <c r="H34" s="79"/>
      <c r="I34" s="77"/>
      <c r="J34" s="77"/>
      <c r="K34" s="82"/>
    </row>
    <row r="35" spans="2:11" ht="19.5" customHeight="1">
      <c r="B35" s="44" t="s">
        <v>7</v>
      </c>
      <c r="C35" s="42" t="s">
        <v>7</v>
      </c>
      <c r="D35" s="42" t="s">
        <v>5</v>
      </c>
      <c r="E35" s="42">
        <v>20</v>
      </c>
      <c r="F35" s="45">
        <v>512</v>
      </c>
      <c r="H35" s="49" t="s">
        <v>3</v>
      </c>
      <c r="I35" s="41">
        <v>77.76</v>
      </c>
      <c r="J35" s="41">
        <v>1</v>
      </c>
      <c r="K35" s="50">
        <v>77.76</v>
      </c>
    </row>
    <row r="36" spans="2:11" ht="16.5">
      <c r="B36" s="44" t="s">
        <v>4</v>
      </c>
      <c r="C36" s="42" t="s">
        <v>7</v>
      </c>
      <c r="D36" s="42" t="s">
        <v>5</v>
      </c>
      <c r="E36" s="42">
        <v>20</v>
      </c>
      <c r="F36" s="45">
        <v>1024</v>
      </c>
      <c r="H36" s="49" t="s">
        <v>4</v>
      </c>
      <c r="I36" s="41">
        <v>155.52</v>
      </c>
      <c r="J36" s="41">
        <v>2</v>
      </c>
      <c r="K36" s="50">
        <v>77.76</v>
      </c>
    </row>
    <row r="37" spans="2:11" ht="17.25" thickBot="1">
      <c r="B37" s="44" t="s">
        <v>7</v>
      </c>
      <c r="C37" s="42" t="s">
        <v>7</v>
      </c>
      <c r="D37" s="42" t="s">
        <v>4</v>
      </c>
      <c r="E37" s="42">
        <v>5</v>
      </c>
      <c r="F37" s="45">
        <v>1</v>
      </c>
      <c r="H37" s="51" t="s">
        <v>5</v>
      </c>
      <c r="I37" s="52">
        <v>622.08</v>
      </c>
      <c r="J37" s="52">
        <v>8</v>
      </c>
      <c r="K37" s="53">
        <v>77.76</v>
      </c>
    </row>
    <row r="38" spans="2:6" ht="16.5">
      <c r="B38" s="44" t="s">
        <v>4</v>
      </c>
      <c r="C38" s="42" t="s">
        <v>7</v>
      </c>
      <c r="D38" s="42" t="s">
        <v>4</v>
      </c>
      <c r="E38" s="42">
        <v>5</v>
      </c>
      <c r="F38" s="45">
        <v>2</v>
      </c>
    </row>
    <row r="39" spans="2:11" ht="16.5">
      <c r="B39" s="44" t="s">
        <v>5</v>
      </c>
      <c r="C39" s="42" t="s">
        <v>7</v>
      </c>
      <c r="D39" s="42" t="s">
        <v>4</v>
      </c>
      <c r="E39" s="42">
        <v>5</v>
      </c>
      <c r="F39" s="45">
        <v>4</v>
      </c>
      <c r="H39" s="36"/>
      <c r="I39" s="36"/>
      <c r="J39" s="36"/>
      <c r="K39" s="36"/>
    </row>
    <row r="40" spans="2:11" ht="16.5">
      <c r="B40" s="44" t="s">
        <v>7</v>
      </c>
      <c r="C40" s="42" t="s">
        <v>4</v>
      </c>
      <c r="D40" s="42" t="s">
        <v>4</v>
      </c>
      <c r="E40" s="42">
        <v>5</v>
      </c>
      <c r="F40" s="45">
        <v>8</v>
      </c>
      <c r="H40" s="43"/>
      <c r="I40" s="43"/>
      <c r="J40" s="43"/>
      <c r="K40" s="43"/>
    </row>
    <row r="41" spans="2:11" ht="15.75">
      <c r="B41" s="44" t="s">
        <v>4</v>
      </c>
      <c r="C41" s="42" t="s">
        <v>4</v>
      </c>
      <c r="D41" s="42" t="s">
        <v>4</v>
      </c>
      <c r="E41" s="42">
        <v>5</v>
      </c>
      <c r="F41" s="45">
        <v>16</v>
      </c>
      <c r="H41" s="43"/>
      <c r="I41" s="43"/>
      <c r="J41" s="43"/>
      <c r="K41" s="43"/>
    </row>
    <row r="42" spans="2:11" ht="15.75">
      <c r="B42" s="44" t="s">
        <v>5</v>
      </c>
      <c r="C42" s="42" t="s">
        <v>4</v>
      </c>
      <c r="D42" s="42" t="s">
        <v>4</v>
      </c>
      <c r="E42" s="42">
        <v>5</v>
      </c>
      <c r="F42" s="45">
        <v>32</v>
      </c>
      <c r="H42" s="43"/>
      <c r="I42" s="43"/>
      <c r="J42" s="43"/>
      <c r="K42" s="43"/>
    </row>
    <row r="43" spans="2:11" ht="16.5">
      <c r="B43" s="44" t="s">
        <v>7</v>
      </c>
      <c r="C43" s="42" t="s">
        <v>5</v>
      </c>
      <c r="D43" s="42" t="s">
        <v>4</v>
      </c>
      <c r="E43" s="42">
        <v>5</v>
      </c>
      <c r="F43" s="45">
        <v>64</v>
      </c>
      <c r="H43" s="36"/>
      <c r="I43" s="36"/>
      <c r="J43" s="36"/>
      <c r="K43" s="36"/>
    </row>
    <row r="44" spans="2:6" ht="15">
      <c r="B44" s="44" t="s">
        <v>4</v>
      </c>
      <c r="C44" s="42" t="s">
        <v>5</v>
      </c>
      <c r="D44" s="42" t="s">
        <v>4</v>
      </c>
      <c r="E44" s="42">
        <v>5</v>
      </c>
      <c r="F44" s="45">
        <v>128</v>
      </c>
    </row>
    <row r="45" spans="2:6" ht="15">
      <c r="B45" s="44" t="s">
        <v>5</v>
      </c>
      <c r="C45" s="42" t="s">
        <v>5</v>
      </c>
      <c r="D45" s="42" t="s">
        <v>4</v>
      </c>
      <c r="E45" s="42">
        <v>5</v>
      </c>
      <c r="F45" s="45">
        <v>256</v>
      </c>
    </row>
    <row r="46" spans="2:6" ht="16.5">
      <c r="B46" s="44" t="s">
        <v>7</v>
      </c>
      <c r="C46" s="42" t="s">
        <v>4</v>
      </c>
      <c r="D46" s="42" t="s">
        <v>5</v>
      </c>
      <c r="E46" s="42">
        <v>5</v>
      </c>
      <c r="F46" s="45">
        <v>512</v>
      </c>
    </row>
    <row r="47" spans="2:6" ht="15.75" thickBot="1">
      <c r="B47" s="46" t="s">
        <v>4</v>
      </c>
      <c r="C47" s="47" t="s">
        <v>4</v>
      </c>
      <c r="D47" s="47" t="s">
        <v>5</v>
      </c>
      <c r="E47" s="47">
        <v>5</v>
      </c>
      <c r="F47" s="48">
        <v>1024</v>
      </c>
    </row>
  </sheetData>
  <mergeCells count="13">
    <mergeCell ref="H32:H34"/>
    <mergeCell ref="I32:I34"/>
    <mergeCell ref="J32:J34"/>
    <mergeCell ref="K32:K34"/>
    <mergeCell ref="H24:H25"/>
    <mergeCell ref="I24:I25"/>
    <mergeCell ref="J24:J25"/>
    <mergeCell ref="K24:K25"/>
    <mergeCell ref="B24:B25"/>
    <mergeCell ref="C24:C25"/>
    <mergeCell ref="D24:D25"/>
    <mergeCell ref="F24:F25"/>
    <mergeCell ref="E24:E25"/>
  </mergeCells>
  <printOptions/>
  <pageMargins left="0.75" right="0.75" top="1" bottom="1" header="0.5" footer="0.5"/>
  <pageSetup horizontalDpi="300" verticalDpi="300" orientation="portrait" r:id="rId6"/>
  <legacyDrawing r:id="rId5"/>
  <oleObjects>
    <oleObject progId="Equation.3" shapeId="783663" r:id="rId1"/>
    <oleObject progId="Equation.3" shapeId="785777" r:id="rId2"/>
    <oleObject progId="Equation.3" shapeId="788239" r:id="rId3"/>
    <oleObject progId="Equation.3" shapeId="78922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Maxim Integrated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2002-04-09T22:55:43Z</cp:lastPrinted>
  <dcterms:created xsi:type="dcterms:W3CDTF">2002-03-27T17:52:25Z</dcterms:created>
  <dcterms:modified xsi:type="dcterms:W3CDTF">2002-05-23T18:03:35Z</dcterms:modified>
  <cp:category/>
  <cp:version/>
  <cp:contentType/>
  <cp:contentStatus/>
</cp:coreProperties>
</file>